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own Clerk\ELECTIONS FOLDER\2024\Local Election 4-8-2024\"/>
    </mc:Choice>
  </mc:AlternateContent>
  <bookViews>
    <workbookView xWindow="0" yWindow="0" windowWidth="28800" windowHeight="12195"/>
  </bookViews>
  <sheets>
    <sheet name="Sheet1" sheetId="1" r:id="rId1"/>
  </sheets>
  <definedNames>
    <definedName name="_xlnm.Print_Area" localSheetId="0">Sheet1!$A$1:$E$105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3" i="1" l="1"/>
  <c r="E101" i="1"/>
  <c r="D98" i="1"/>
  <c r="D97" i="1"/>
  <c r="D96" i="1"/>
  <c r="D92" i="1"/>
  <c r="D91" i="1"/>
  <c r="E80" i="1"/>
  <c r="E81" i="1"/>
  <c r="E82" i="1"/>
  <c r="E84" i="1"/>
  <c r="E85" i="1"/>
  <c r="E86" i="1"/>
  <c r="D77" i="1"/>
  <c r="D76" i="1"/>
  <c r="D68" i="1"/>
  <c r="D62" i="1"/>
  <c r="D56" i="1"/>
  <c r="D50" i="1"/>
  <c r="D44" i="1"/>
  <c r="D38" i="1"/>
  <c r="D37" i="1"/>
  <c r="D36" i="1"/>
  <c r="D30" i="1"/>
  <c r="D24" i="1"/>
  <c r="D18" i="1"/>
  <c r="C96" i="1"/>
  <c r="C68" i="1"/>
  <c r="C62" i="1"/>
  <c r="C56" i="1"/>
  <c r="C50" i="1"/>
  <c r="C44" i="1"/>
  <c r="C38" i="1"/>
  <c r="C37" i="1"/>
  <c r="C36" i="1"/>
  <c r="C30" i="1"/>
  <c r="B30" i="1"/>
  <c r="C24" i="1"/>
  <c r="C18" i="1"/>
  <c r="B44" i="1"/>
  <c r="B96" i="1"/>
  <c r="B92" i="1"/>
  <c r="B91" i="1"/>
  <c r="B77" i="1"/>
  <c r="B76" i="1"/>
  <c r="B68" i="1"/>
  <c r="B62" i="1"/>
  <c r="B56" i="1"/>
  <c r="B50" i="1"/>
  <c r="B38" i="1"/>
  <c r="B37" i="1"/>
  <c r="B36" i="1"/>
  <c r="B24" i="1"/>
  <c r="B18" i="1"/>
  <c r="B9" i="1"/>
  <c r="B8" i="1"/>
  <c r="D9" i="1"/>
  <c r="D8" i="1"/>
  <c r="E13" i="1"/>
  <c r="E12" i="1"/>
  <c r="C9" i="1"/>
  <c r="C8" i="1"/>
  <c r="D101" i="1"/>
  <c r="C101" i="1"/>
  <c r="B101" i="1"/>
  <c r="B97" i="1"/>
  <c r="B7" i="1"/>
  <c r="E94" i="1" l="1"/>
  <c r="E95" i="1"/>
  <c r="E96" i="1"/>
  <c r="E97" i="1"/>
  <c r="E98" i="1"/>
  <c r="E92" i="1" l="1"/>
  <c r="E62" i="1" l="1"/>
  <c r="E63" i="1"/>
  <c r="E64" i="1"/>
  <c r="E47" i="1" l="1"/>
  <c r="E48" i="1"/>
  <c r="E49" i="1"/>
  <c r="E50" i="1"/>
  <c r="E51" i="1"/>
  <c r="E52" i="1"/>
  <c r="E53" i="1"/>
  <c r="E54" i="1"/>
  <c r="E55" i="1"/>
  <c r="E56" i="1"/>
  <c r="E57" i="1"/>
  <c r="E58" i="1"/>
  <c r="E59" i="1"/>
  <c r="E61" i="1"/>
  <c r="E60" i="1"/>
  <c r="D103" i="1" l="1"/>
  <c r="C103" i="1"/>
  <c r="B103" i="1"/>
  <c r="E93" i="1"/>
  <c r="E91" i="1"/>
  <c r="E90" i="1"/>
  <c r="E89" i="1"/>
  <c r="E88" i="1"/>
  <c r="E87" i="1"/>
  <c r="E83" i="1"/>
  <c r="E79" i="1"/>
  <c r="E78" i="1"/>
  <c r="E77" i="1"/>
  <c r="E76" i="1"/>
  <c r="E75" i="1"/>
  <c r="E74" i="1"/>
  <c r="E73" i="1"/>
  <c r="E72" i="1"/>
  <c r="E71" i="1"/>
  <c r="E70" i="1"/>
  <c r="E69" i="1"/>
  <c r="E68" i="1"/>
  <c r="E67" i="1"/>
  <c r="E66" i="1"/>
  <c r="E65"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1" i="1"/>
  <c r="E10" i="1"/>
  <c r="E9" i="1"/>
  <c r="E8" i="1"/>
  <c r="E7" i="1"/>
  <c r="E6" i="1"/>
</calcChain>
</file>

<file path=xl/sharedStrings.xml><?xml version="1.0" encoding="utf-8"?>
<sst xmlns="http://schemas.openxmlformats.org/spreadsheetml/2006/main" count="93" uniqueCount="76">
  <si>
    <t>* indicates incumbent</t>
  </si>
  <si>
    <t>PRECINCT 1</t>
  </si>
  <si>
    <t>PRECINCT 2</t>
  </si>
  <si>
    <t>PRECINCT 3</t>
  </si>
  <si>
    <t>TOTALS</t>
  </si>
  <si>
    <t>BOARD OF SELECTMEN</t>
  </si>
  <si>
    <t>For 3 years                       Vote for Two</t>
  </si>
  <si>
    <t>Blank</t>
  </si>
  <si>
    <t>Write In</t>
  </si>
  <si>
    <t>ASSESSOR</t>
  </si>
  <si>
    <t>For 3 year                         Vote for One</t>
  </si>
  <si>
    <t>Write in</t>
  </si>
  <si>
    <t>Board of Health</t>
  </si>
  <si>
    <t>Constable</t>
  </si>
  <si>
    <t>For 3 Years                     Vote for One</t>
  </si>
  <si>
    <t xml:space="preserve">Library Trustees            </t>
  </si>
  <si>
    <t>Library Trustees</t>
  </si>
  <si>
    <t>RECREATION COMMITTEE</t>
  </si>
  <si>
    <t>For 3 years                         Vote for Two</t>
  </si>
  <si>
    <t>James F. Rosseel</t>
  </si>
  <si>
    <t>STURBRIDGE SCHOOL COMMITTEE</t>
  </si>
  <si>
    <t>TANTASQUA SCHOOL COMMITTEE</t>
  </si>
  <si>
    <t>ZONING BOARD OF APPEALS</t>
  </si>
  <si>
    <t>For 3 years                         Vote for One</t>
  </si>
  <si>
    <t>TOTAL VOTES CAST</t>
  </si>
  <si>
    <t>TOTAL # REG VOTERS</t>
  </si>
  <si>
    <t>%  OF VOTER TURN OUT</t>
  </si>
  <si>
    <t>Monday, April 08, 2024</t>
  </si>
  <si>
    <t>Jaime Goodwin*</t>
  </si>
  <si>
    <t>Chase Kaitbenski*</t>
  </si>
  <si>
    <t>Paul Murphy*</t>
  </si>
  <si>
    <t>Dr. Louis Fazen III*</t>
  </si>
  <si>
    <t>Robert Cerny*</t>
  </si>
  <si>
    <t>Lily Dyer*</t>
  </si>
  <si>
    <t>Gina-Marie Kajano*</t>
  </si>
  <si>
    <t>Karen Engell*</t>
  </si>
  <si>
    <t>David Reed*</t>
  </si>
  <si>
    <r>
      <rPr>
        <b/>
        <sz val="11"/>
        <color theme="1"/>
        <rFont val="Calibri"/>
        <family val="2"/>
        <scheme val="minor"/>
      </rPr>
      <t>Moderator</t>
    </r>
    <r>
      <rPr>
        <sz val="11"/>
        <color theme="1"/>
        <rFont val="Calibri"/>
        <family val="2"/>
        <scheme val="minor"/>
      </rPr>
      <t xml:space="preserve"> </t>
    </r>
  </si>
  <si>
    <t>For 3 Years                      Vote for One</t>
  </si>
  <si>
    <t>Leigh-Mapplebeck-Darrin</t>
  </si>
  <si>
    <t>Write-in</t>
  </si>
  <si>
    <t>For 1 Year                        Vote for One</t>
  </si>
  <si>
    <t>Daniel Balunis Jr.</t>
  </si>
  <si>
    <t>Samantha Kaitbenski*</t>
  </si>
  <si>
    <t>For 3 years                         Vote for Three</t>
  </si>
  <si>
    <t>Michelle Fitzgerald*</t>
  </si>
  <si>
    <t>Megan Panek*</t>
  </si>
  <si>
    <t>Diane Trapasso*</t>
  </si>
  <si>
    <t>Mary Ann Thorpe</t>
  </si>
  <si>
    <t>For 3 years                    Vote for Three</t>
  </si>
  <si>
    <t xml:space="preserve">For 1 Year                        Vote for Two </t>
  </si>
  <si>
    <t>Question #1</t>
  </si>
  <si>
    <t>Yes</t>
  </si>
  <si>
    <t>No</t>
  </si>
  <si>
    <t>Write In - Mary Bellezza</t>
  </si>
  <si>
    <t>Write-In - Mary Bellezza</t>
  </si>
  <si>
    <t>Write In - Emily Gray</t>
  </si>
  <si>
    <t>Write In - Pamela Hoy</t>
  </si>
  <si>
    <t>P-2  Write In - Gary Galonek</t>
  </si>
  <si>
    <t>P-3 Write In - Craig Moran</t>
  </si>
  <si>
    <t>P-3 Write In - Kathy Thompson</t>
  </si>
  <si>
    <t>P-2  Write In - John Blow</t>
  </si>
  <si>
    <t>Write In - Walter Hersee</t>
  </si>
  <si>
    <t>Write In - Mark Girouard</t>
  </si>
  <si>
    <t>Write In - Joseph Garjian</t>
  </si>
  <si>
    <t>P-3 Write In - Leah Jones</t>
  </si>
  <si>
    <t>P-1 Write In - Mary Bellezza</t>
  </si>
  <si>
    <t>P-1 Write In - Greg Colati</t>
  </si>
  <si>
    <t>P-2 Write In - Mary Bellezza</t>
  </si>
  <si>
    <t>P-2 Write In - Kristen Tuohey</t>
  </si>
  <si>
    <t>P-2 Write In - Mark Gaudet</t>
  </si>
  <si>
    <t>P-2 Write In - Amanda Hellyar</t>
  </si>
  <si>
    <t>P-3 Write In - Mary Bellezza</t>
  </si>
  <si>
    <t>P-3 Write In - Timothy Muir</t>
  </si>
  <si>
    <t>Election Workers included:Tim Bardsley, Elaine Cook, Cheryl Economous, Pat Howard, Michelle Moran, Diane Trapasso, Chris Wilson and Deb Morse and Sharon MacDonald. Elisa Krochmalnycky, Lucette Favreau, Dino Economous, Stan Delman, Constable David Covino, Assistant Town Clerk Sheila O'Connell. Town Clerk Lynne Girouard swore the poll workers in and led them in the Pledge of Allegiance.  
#335 registered voters casted their vote for a 5% turnout.</t>
  </si>
  <si>
    <t>OFFICIAL ANNUAL TOWN ELECTION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</si>
</sst>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7" xfId="0" applyBorder="1"/>
    <xf numFmtId="0" fontId="0" fillId="0" borderId="8" xfId="0" applyBorder="1"/>
    <xf numFmtId="0" fontId="0" fillId="0" borderId="8" xfId="0" applyBorder="1" applyAlignment="1">
      <alignment horizontal="center"/>
    </xf>
    <xf numFmtId="0" fontId="1" fillId="0" borderId="8" xfId="0" applyFont="1" applyBorder="1"/>
    <xf numFmtId="0" fontId="0" fillId="2" borderId="8" xfId="0" applyFill="1" applyBorder="1" applyAlignment="1">
      <alignment horizontal="center"/>
    </xf>
    <xf numFmtId="0" fontId="0" fillId="2" borderId="8" xfId="0" applyFill="1" applyBorder="1"/>
    <xf numFmtId="0" fontId="1" fillId="0" borderId="8" xfId="0" applyFont="1" applyBorder="1" applyAlignment="1">
      <alignment horizontal="center"/>
    </xf>
    <xf numFmtId="9" fontId="1" fillId="0" borderId="8" xfId="0" applyNumberFormat="1" applyFont="1" applyBorder="1" applyAlignment="1">
      <alignment horizontal="center"/>
    </xf>
    <xf numFmtId="0" fontId="1" fillId="0" borderId="7" xfId="0" applyFont="1" applyBorder="1"/>
    <xf numFmtId="0" fontId="0" fillId="3" borderId="8" xfId="0" applyFill="1" applyBorder="1" applyAlignment="1">
      <alignment horizontal="center"/>
    </xf>
    <xf numFmtId="0" fontId="2" fillId="3" borderId="8" xfId="0" applyFont="1" applyFill="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8" xfId="0"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tabSelected="1" workbookViewId="0">
      <selection activeCell="A70" sqref="A70"/>
    </sheetView>
  </sheetViews>
  <sheetFormatPr defaultRowHeight="15" x14ac:dyDescent="0.25"/>
  <cols>
    <col min="1" max="1" width="35.85546875" customWidth="1"/>
    <col min="2" max="2" width="20.28515625" customWidth="1"/>
    <col min="3" max="3" width="18" customWidth="1"/>
    <col min="4" max="4" width="17.7109375" customWidth="1"/>
    <col min="5" max="5" width="17.28515625" customWidth="1"/>
  </cols>
  <sheetData>
    <row r="1" spans="1:5" x14ac:dyDescent="0.25">
      <c r="A1" s="12" t="s">
        <v>75</v>
      </c>
      <c r="B1" s="13"/>
      <c r="C1" s="13"/>
      <c r="D1" s="13"/>
      <c r="E1" s="14"/>
    </row>
    <row r="2" spans="1:5" ht="15.75" thickBot="1" x14ac:dyDescent="0.3">
      <c r="A2" s="15" t="s">
        <v>27</v>
      </c>
      <c r="B2" s="16"/>
      <c r="C2" s="16"/>
      <c r="D2" s="16"/>
      <c r="E2" s="17"/>
    </row>
    <row r="3" spans="1:5" x14ac:dyDescent="0.25">
      <c r="A3" s="9" t="s">
        <v>0</v>
      </c>
      <c r="B3" s="1"/>
      <c r="C3" s="1"/>
      <c r="D3" s="1"/>
      <c r="E3" s="1"/>
    </row>
    <row r="4" spans="1:5" x14ac:dyDescent="0.25">
      <c r="A4" s="2"/>
      <c r="B4" s="7" t="s">
        <v>1</v>
      </c>
      <c r="C4" s="7" t="s">
        <v>2</v>
      </c>
      <c r="D4" s="7" t="s">
        <v>3</v>
      </c>
      <c r="E4" s="7" t="s">
        <v>4</v>
      </c>
    </row>
    <row r="5" spans="1:5" x14ac:dyDescent="0.25">
      <c r="A5" s="4" t="s">
        <v>5</v>
      </c>
      <c r="B5" s="5"/>
      <c r="C5" s="5"/>
      <c r="D5" s="5"/>
      <c r="E5" s="6"/>
    </row>
    <row r="6" spans="1:5" x14ac:dyDescent="0.25">
      <c r="A6" s="4" t="s">
        <v>6</v>
      </c>
      <c r="B6" s="3"/>
      <c r="C6" s="3"/>
      <c r="D6" s="3"/>
      <c r="E6" s="2">
        <f>SUM(B6:D6)</f>
        <v>0</v>
      </c>
    </row>
    <row r="7" spans="1:5" x14ac:dyDescent="0.25">
      <c r="A7" s="2" t="s">
        <v>7</v>
      </c>
      <c r="B7" s="3">
        <f>40</f>
        <v>40</v>
      </c>
      <c r="C7" s="3">
        <v>51</v>
      </c>
      <c r="D7" s="3">
        <v>31</v>
      </c>
      <c r="E7" s="2">
        <f t="shared" ref="E7:E67" si="0">SUM(B7:D7)</f>
        <v>122</v>
      </c>
    </row>
    <row r="8" spans="1:5" x14ac:dyDescent="0.25">
      <c r="A8" s="2" t="s">
        <v>28</v>
      </c>
      <c r="B8" s="3">
        <f>78+2</f>
        <v>80</v>
      </c>
      <c r="C8" s="3">
        <f>83+2</f>
        <v>85</v>
      </c>
      <c r="D8" s="3">
        <f>92+10</f>
        <v>102</v>
      </c>
      <c r="E8" s="2">
        <f t="shared" si="0"/>
        <v>267</v>
      </c>
    </row>
    <row r="9" spans="1:5" x14ac:dyDescent="0.25">
      <c r="A9" s="2" t="s">
        <v>29</v>
      </c>
      <c r="B9" s="3">
        <f>68+2</f>
        <v>70</v>
      </c>
      <c r="C9" s="3">
        <f>93+1</f>
        <v>94</v>
      </c>
      <c r="D9" s="3">
        <f>97+10</f>
        <v>107</v>
      </c>
      <c r="E9" s="2">
        <f t="shared" si="0"/>
        <v>271</v>
      </c>
    </row>
    <row r="10" spans="1:5" x14ac:dyDescent="0.25">
      <c r="A10" s="2" t="s">
        <v>58</v>
      </c>
      <c r="B10" s="10"/>
      <c r="C10" s="3">
        <v>1</v>
      </c>
      <c r="D10" s="10"/>
      <c r="E10" s="2">
        <f t="shared" si="0"/>
        <v>1</v>
      </c>
    </row>
    <row r="11" spans="1:5" x14ac:dyDescent="0.25">
      <c r="A11" s="2" t="s">
        <v>61</v>
      </c>
      <c r="B11" s="10"/>
      <c r="C11" s="3">
        <v>1</v>
      </c>
      <c r="D11" s="10"/>
      <c r="E11" s="2">
        <f t="shared" si="0"/>
        <v>1</v>
      </c>
    </row>
    <row r="12" spans="1:5" x14ac:dyDescent="0.25">
      <c r="A12" s="2" t="s">
        <v>59</v>
      </c>
      <c r="B12" s="10"/>
      <c r="C12" s="10"/>
      <c r="D12" s="3">
        <v>1</v>
      </c>
      <c r="E12" s="2">
        <f t="shared" ref="E12:E13" si="1">SUM(B12:D12)</f>
        <v>1</v>
      </c>
    </row>
    <row r="13" spans="1:5" x14ac:dyDescent="0.25">
      <c r="A13" s="2" t="s">
        <v>60</v>
      </c>
      <c r="B13" s="10"/>
      <c r="C13" s="10"/>
      <c r="D13" s="3">
        <v>1</v>
      </c>
      <c r="E13" s="2">
        <f t="shared" si="1"/>
        <v>1</v>
      </c>
    </row>
    <row r="14" spans="1:5" x14ac:dyDescent="0.25">
      <c r="A14" s="2"/>
      <c r="B14" s="3"/>
      <c r="C14" s="3"/>
      <c r="D14" s="3"/>
      <c r="E14" s="2">
        <f t="shared" si="0"/>
        <v>0</v>
      </c>
    </row>
    <row r="15" spans="1:5" x14ac:dyDescent="0.25">
      <c r="A15" s="4" t="s">
        <v>9</v>
      </c>
      <c r="B15" s="3"/>
      <c r="C15" s="3"/>
      <c r="D15" s="3"/>
      <c r="E15" s="2">
        <f t="shared" si="0"/>
        <v>0</v>
      </c>
    </row>
    <row r="16" spans="1:5" x14ac:dyDescent="0.25">
      <c r="A16" s="4" t="s">
        <v>10</v>
      </c>
      <c r="B16" s="3"/>
      <c r="C16" s="3"/>
      <c r="D16" s="3"/>
      <c r="E16" s="2">
        <f t="shared" si="0"/>
        <v>0</v>
      </c>
    </row>
    <row r="17" spans="1:5" x14ac:dyDescent="0.25">
      <c r="A17" s="2" t="s">
        <v>7</v>
      </c>
      <c r="B17" s="3">
        <v>10</v>
      </c>
      <c r="C17" s="3">
        <v>18</v>
      </c>
      <c r="D17" s="3">
        <v>10</v>
      </c>
      <c r="E17" s="2">
        <f t="shared" si="0"/>
        <v>38</v>
      </c>
    </row>
    <row r="18" spans="1:5" x14ac:dyDescent="0.25">
      <c r="A18" s="2" t="s">
        <v>30</v>
      </c>
      <c r="B18" s="3">
        <f>83+2</f>
        <v>85</v>
      </c>
      <c r="C18" s="3">
        <f>96+1</f>
        <v>97</v>
      </c>
      <c r="D18" s="3">
        <f>101+10</f>
        <v>111</v>
      </c>
      <c r="E18" s="2">
        <f t="shared" si="0"/>
        <v>293</v>
      </c>
    </row>
    <row r="19" spans="1:5" x14ac:dyDescent="0.25">
      <c r="A19" s="2" t="s">
        <v>11</v>
      </c>
      <c r="B19" s="3">
        <v>2</v>
      </c>
      <c r="C19" s="3">
        <v>0</v>
      </c>
      <c r="D19" s="3">
        <v>0</v>
      </c>
      <c r="E19" s="2">
        <f t="shared" si="0"/>
        <v>2</v>
      </c>
    </row>
    <row r="20" spans="1:5" x14ac:dyDescent="0.25">
      <c r="A20" s="2"/>
      <c r="B20" s="3"/>
      <c r="C20" s="3"/>
      <c r="D20" s="3"/>
      <c r="E20" s="2">
        <f t="shared" si="0"/>
        <v>0</v>
      </c>
    </row>
    <row r="21" spans="1:5" x14ac:dyDescent="0.25">
      <c r="A21" s="4" t="s">
        <v>12</v>
      </c>
      <c r="B21" s="3"/>
      <c r="C21" s="3"/>
      <c r="D21" s="3"/>
      <c r="E21" s="2">
        <f t="shared" si="0"/>
        <v>0</v>
      </c>
    </row>
    <row r="22" spans="1:5" x14ac:dyDescent="0.25">
      <c r="A22" s="4" t="s">
        <v>10</v>
      </c>
      <c r="B22" s="3"/>
      <c r="C22" s="3"/>
      <c r="D22" s="3"/>
      <c r="E22" s="2">
        <f t="shared" si="0"/>
        <v>0</v>
      </c>
    </row>
    <row r="23" spans="1:5" x14ac:dyDescent="0.25">
      <c r="A23" s="2" t="s">
        <v>7</v>
      </c>
      <c r="B23" s="3">
        <v>13</v>
      </c>
      <c r="C23" s="3">
        <v>28</v>
      </c>
      <c r="D23" s="3">
        <v>13</v>
      </c>
      <c r="E23" s="2">
        <f t="shared" si="0"/>
        <v>54</v>
      </c>
    </row>
    <row r="24" spans="1:5" x14ac:dyDescent="0.25">
      <c r="A24" s="2" t="s">
        <v>31</v>
      </c>
      <c r="B24" s="3">
        <f>81+1</f>
        <v>82</v>
      </c>
      <c r="C24" s="3">
        <f>85+2</f>
        <v>87</v>
      </c>
      <c r="D24" s="3">
        <f>98+9</f>
        <v>107</v>
      </c>
      <c r="E24" s="2">
        <f t="shared" si="0"/>
        <v>276</v>
      </c>
    </row>
    <row r="25" spans="1:5" x14ac:dyDescent="0.25">
      <c r="A25" s="2" t="s">
        <v>62</v>
      </c>
      <c r="B25" s="11">
        <v>0</v>
      </c>
      <c r="C25" s="3">
        <v>1</v>
      </c>
      <c r="D25" s="10">
        <v>0</v>
      </c>
      <c r="E25" s="2">
        <f t="shared" si="0"/>
        <v>1</v>
      </c>
    </row>
    <row r="26" spans="1:5" x14ac:dyDescent="0.25">
      <c r="A26" s="2"/>
      <c r="B26" s="3"/>
      <c r="C26" s="3"/>
      <c r="D26" s="3"/>
      <c r="E26" s="2">
        <f t="shared" si="0"/>
        <v>0</v>
      </c>
    </row>
    <row r="27" spans="1:5" x14ac:dyDescent="0.25">
      <c r="A27" s="4" t="s">
        <v>13</v>
      </c>
      <c r="B27" s="3"/>
      <c r="C27" s="3"/>
      <c r="D27" s="3"/>
      <c r="E27" s="2">
        <f t="shared" si="0"/>
        <v>0</v>
      </c>
    </row>
    <row r="28" spans="1:5" x14ac:dyDescent="0.25">
      <c r="A28" s="4" t="s">
        <v>14</v>
      </c>
      <c r="B28" s="3"/>
      <c r="C28" s="3"/>
      <c r="D28" s="3"/>
      <c r="E28" s="2">
        <f t="shared" si="0"/>
        <v>0</v>
      </c>
    </row>
    <row r="29" spans="1:5" x14ac:dyDescent="0.25">
      <c r="A29" s="2" t="s">
        <v>7</v>
      </c>
      <c r="B29" s="3">
        <v>14</v>
      </c>
      <c r="C29" s="3">
        <v>23</v>
      </c>
      <c r="D29" s="3">
        <v>13</v>
      </c>
      <c r="E29" s="2">
        <f t="shared" si="0"/>
        <v>50</v>
      </c>
    </row>
    <row r="30" spans="1:5" x14ac:dyDescent="0.25">
      <c r="A30" s="2" t="s">
        <v>32</v>
      </c>
      <c r="B30" s="3">
        <f>79+1</f>
        <v>80</v>
      </c>
      <c r="C30" s="3">
        <f>90+2</f>
        <v>92</v>
      </c>
      <c r="D30" s="3">
        <f>98+9</f>
        <v>107</v>
      </c>
      <c r="E30" s="2">
        <f t="shared" si="0"/>
        <v>279</v>
      </c>
    </row>
    <row r="31" spans="1:5" x14ac:dyDescent="0.25">
      <c r="A31" s="2" t="s">
        <v>63</v>
      </c>
      <c r="B31" s="10">
        <v>0</v>
      </c>
      <c r="C31" s="3">
        <v>1</v>
      </c>
      <c r="D31" s="3">
        <v>0</v>
      </c>
      <c r="E31" s="2">
        <f t="shared" si="0"/>
        <v>1</v>
      </c>
    </row>
    <row r="32" spans="1:5" x14ac:dyDescent="0.25">
      <c r="A32" s="2"/>
      <c r="B32" s="3"/>
      <c r="C32" s="3"/>
      <c r="D32" s="3"/>
      <c r="E32" s="2">
        <f t="shared" si="0"/>
        <v>0</v>
      </c>
    </row>
    <row r="33" spans="1:5" x14ac:dyDescent="0.25">
      <c r="A33" s="4" t="s">
        <v>15</v>
      </c>
      <c r="B33" s="3"/>
      <c r="C33" s="3"/>
      <c r="D33" s="3"/>
      <c r="E33" s="2">
        <f t="shared" si="0"/>
        <v>0</v>
      </c>
    </row>
    <row r="34" spans="1:5" x14ac:dyDescent="0.25">
      <c r="A34" s="4" t="s">
        <v>49</v>
      </c>
      <c r="B34" s="3"/>
      <c r="C34" s="3"/>
      <c r="D34" s="3"/>
      <c r="E34" s="2">
        <f t="shared" si="0"/>
        <v>0</v>
      </c>
    </row>
    <row r="35" spans="1:5" x14ac:dyDescent="0.25">
      <c r="A35" s="2" t="s">
        <v>7</v>
      </c>
      <c r="B35" s="3">
        <v>48</v>
      </c>
      <c r="C35" s="3">
        <v>90</v>
      </c>
      <c r="D35" s="3">
        <v>67</v>
      </c>
      <c r="E35" s="2">
        <f t="shared" si="0"/>
        <v>205</v>
      </c>
    </row>
    <row r="36" spans="1:5" x14ac:dyDescent="0.25">
      <c r="A36" s="2" t="s">
        <v>33</v>
      </c>
      <c r="B36" s="3">
        <f>82+1</f>
        <v>83</v>
      </c>
      <c r="C36" s="3">
        <f>86+2</f>
        <v>88</v>
      </c>
      <c r="D36" s="3">
        <f>91+9</f>
        <v>100</v>
      </c>
      <c r="E36" s="2">
        <f t="shared" si="0"/>
        <v>271</v>
      </c>
    </row>
    <row r="37" spans="1:5" x14ac:dyDescent="0.25">
      <c r="A37" s="2" t="s">
        <v>34</v>
      </c>
      <c r="B37" s="3">
        <f>74+1</f>
        <v>75</v>
      </c>
      <c r="C37" s="3">
        <f>82+2</f>
        <v>84</v>
      </c>
      <c r="D37" s="3">
        <f>86+9</f>
        <v>95</v>
      </c>
      <c r="E37" s="2">
        <f t="shared" si="0"/>
        <v>254</v>
      </c>
    </row>
    <row r="38" spans="1:5" x14ac:dyDescent="0.25">
      <c r="A38" s="2" t="s">
        <v>35</v>
      </c>
      <c r="B38" s="3">
        <f>79+1</f>
        <v>80</v>
      </c>
      <c r="C38" s="3">
        <f>84+2</f>
        <v>86</v>
      </c>
      <c r="D38" s="3">
        <f>89+9</f>
        <v>98</v>
      </c>
      <c r="E38" s="2">
        <f t="shared" si="0"/>
        <v>264</v>
      </c>
    </row>
    <row r="39" spans="1:5" x14ac:dyDescent="0.25">
      <c r="A39" s="2" t="s">
        <v>8</v>
      </c>
      <c r="B39" s="3">
        <v>0</v>
      </c>
      <c r="C39" s="3">
        <v>0</v>
      </c>
      <c r="D39" s="3">
        <v>0</v>
      </c>
      <c r="E39" s="2">
        <f t="shared" si="0"/>
        <v>0</v>
      </c>
    </row>
    <row r="40" spans="1:5" x14ac:dyDescent="0.25">
      <c r="A40" s="2"/>
      <c r="B40" s="3"/>
      <c r="C40" s="3"/>
      <c r="D40" s="3"/>
      <c r="E40" s="2">
        <f t="shared" si="0"/>
        <v>0</v>
      </c>
    </row>
    <row r="41" spans="1:5" x14ac:dyDescent="0.25">
      <c r="A41" s="4" t="s">
        <v>16</v>
      </c>
      <c r="B41" s="3"/>
      <c r="C41" s="3"/>
      <c r="D41" s="3"/>
      <c r="E41" s="2">
        <f t="shared" si="0"/>
        <v>0</v>
      </c>
    </row>
    <row r="42" spans="1:5" x14ac:dyDescent="0.25">
      <c r="A42" s="4" t="s">
        <v>50</v>
      </c>
      <c r="B42" s="3"/>
      <c r="C42" s="3"/>
      <c r="D42" s="3"/>
      <c r="E42" s="2">
        <f t="shared" si="0"/>
        <v>0</v>
      </c>
    </row>
    <row r="43" spans="1:5" x14ac:dyDescent="0.25">
      <c r="A43" s="2" t="s">
        <v>7</v>
      </c>
      <c r="B43" s="3">
        <v>13</v>
      </c>
      <c r="C43" s="3">
        <v>25</v>
      </c>
      <c r="D43" s="3">
        <v>17</v>
      </c>
      <c r="E43" s="2">
        <f t="shared" si="0"/>
        <v>55</v>
      </c>
    </row>
    <row r="44" spans="1:5" x14ac:dyDescent="0.25">
      <c r="A44" s="2" t="s">
        <v>36</v>
      </c>
      <c r="B44" s="3">
        <f>82</f>
        <v>82</v>
      </c>
      <c r="C44" s="3">
        <f>89+2</f>
        <v>91</v>
      </c>
      <c r="D44" s="3">
        <f>93+9</f>
        <v>102</v>
      </c>
      <c r="E44" s="2">
        <f t="shared" si="0"/>
        <v>275</v>
      </c>
    </row>
    <row r="45" spans="1:5" x14ac:dyDescent="0.25">
      <c r="A45" s="2" t="s">
        <v>65</v>
      </c>
      <c r="B45" s="10">
        <v>0</v>
      </c>
      <c r="C45" s="10">
        <v>0</v>
      </c>
      <c r="D45" s="3">
        <v>1</v>
      </c>
      <c r="E45" s="2">
        <f t="shared" si="0"/>
        <v>1</v>
      </c>
    </row>
    <row r="46" spans="1:5" x14ac:dyDescent="0.25">
      <c r="A46" s="2"/>
      <c r="B46" s="3"/>
      <c r="C46" s="3"/>
      <c r="D46" s="3"/>
      <c r="E46" s="2">
        <f t="shared" si="0"/>
        <v>0</v>
      </c>
    </row>
    <row r="47" spans="1:5" x14ac:dyDescent="0.25">
      <c r="A47" s="2" t="s">
        <v>37</v>
      </c>
      <c r="B47" s="3"/>
      <c r="C47" s="3"/>
      <c r="D47" s="3"/>
      <c r="E47" s="2">
        <f t="shared" si="0"/>
        <v>0</v>
      </c>
    </row>
    <row r="48" spans="1:5" x14ac:dyDescent="0.25">
      <c r="A48" s="4" t="s">
        <v>38</v>
      </c>
      <c r="B48" s="3"/>
      <c r="C48" s="3"/>
      <c r="D48" s="3"/>
      <c r="E48" s="2">
        <f t="shared" si="0"/>
        <v>0</v>
      </c>
    </row>
    <row r="49" spans="1:5" x14ac:dyDescent="0.25">
      <c r="A49" s="2" t="s">
        <v>7</v>
      </c>
      <c r="B49" s="3">
        <v>10</v>
      </c>
      <c r="C49" s="3">
        <v>25</v>
      </c>
      <c r="D49" s="3">
        <v>11</v>
      </c>
      <c r="E49" s="2">
        <f t="shared" si="0"/>
        <v>46</v>
      </c>
    </row>
    <row r="50" spans="1:5" x14ac:dyDescent="0.25">
      <c r="A50" s="2" t="s">
        <v>39</v>
      </c>
      <c r="B50" s="3">
        <f>84+2</f>
        <v>86</v>
      </c>
      <c r="C50" s="3">
        <f>89+2</f>
        <v>91</v>
      </c>
      <c r="D50" s="3">
        <f>100+10</f>
        <v>110</v>
      </c>
      <c r="E50" s="2">
        <f t="shared" si="0"/>
        <v>287</v>
      </c>
    </row>
    <row r="51" spans="1:5" x14ac:dyDescent="0.25">
      <c r="A51" s="2" t="s">
        <v>40</v>
      </c>
      <c r="B51" s="3">
        <v>0</v>
      </c>
      <c r="C51" s="3">
        <v>0</v>
      </c>
      <c r="D51" s="3">
        <v>0</v>
      </c>
      <c r="E51" s="2">
        <f t="shared" si="0"/>
        <v>0</v>
      </c>
    </row>
    <row r="52" spans="1:5" x14ac:dyDescent="0.25">
      <c r="A52" s="2"/>
      <c r="B52" s="3"/>
      <c r="C52" s="3"/>
      <c r="D52" s="3"/>
      <c r="E52" s="2">
        <f t="shared" si="0"/>
        <v>0</v>
      </c>
    </row>
    <row r="53" spans="1:5" x14ac:dyDescent="0.25">
      <c r="A53" s="4" t="s">
        <v>17</v>
      </c>
      <c r="B53" s="3"/>
      <c r="C53" s="3"/>
      <c r="D53" s="3"/>
      <c r="E53" s="2">
        <f t="shared" si="0"/>
        <v>0</v>
      </c>
    </row>
    <row r="54" spans="1:5" x14ac:dyDescent="0.25">
      <c r="A54" s="4" t="s">
        <v>23</v>
      </c>
      <c r="B54" s="3"/>
      <c r="C54" s="3"/>
      <c r="D54" s="3"/>
      <c r="E54" s="2">
        <f t="shared" si="0"/>
        <v>0</v>
      </c>
    </row>
    <row r="55" spans="1:5" x14ac:dyDescent="0.25">
      <c r="A55" s="2" t="s">
        <v>7</v>
      </c>
      <c r="B55" s="3">
        <v>16</v>
      </c>
      <c r="C55" s="3">
        <v>28</v>
      </c>
      <c r="D55" s="3">
        <v>10</v>
      </c>
      <c r="E55" s="2">
        <f t="shared" si="0"/>
        <v>54</v>
      </c>
    </row>
    <row r="56" spans="1:5" x14ac:dyDescent="0.25">
      <c r="A56" s="2" t="s">
        <v>19</v>
      </c>
      <c r="B56" s="3">
        <f>79+1</f>
        <v>80</v>
      </c>
      <c r="C56" s="3">
        <f>85+2</f>
        <v>87</v>
      </c>
      <c r="D56" s="3">
        <f>101+9</f>
        <v>110</v>
      </c>
      <c r="E56" s="2">
        <f t="shared" si="0"/>
        <v>277</v>
      </c>
    </row>
    <row r="57" spans="1:5" x14ac:dyDescent="0.25">
      <c r="A57" s="2" t="s">
        <v>64</v>
      </c>
      <c r="B57" s="10">
        <v>0</v>
      </c>
      <c r="C57" s="3">
        <v>1</v>
      </c>
      <c r="D57" s="10">
        <v>0</v>
      </c>
      <c r="E57" s="2">
        <f t="shared" si="0"/>
        <v>1</v>
      </c>
    </row>
    <row r="58" spans="1:5" x14ac:dyDescent="0.25">
      <c r="A58" s="2"/>
      <c r="B58" s="3"/>
      <c r="C58" s="3"/>
      <c r="D58" s="3"/>
      <c r="E58" s="2">
        <f t="shared" si="0"/>
        <v>0</v>
      </c>
    </row>
    <row r="59" spans="1:5" x14ac:dyDescent="0.25">
      <c r="A59" s="4" t="s">
        <v>17</v>
      </c>
      <c r="B59" s="3"/>
      <c r="C59" s="3"/>
      <c r="D59" s="3"/>
      <c r="E59" s="2">
        <f t="shared" si="0"/>
        <v>0</v>
      </c>
    </row>
    <row r="60" spans="1:5" x14ac:dyDescent="0.25">
      <c r="A60" s="4" t="s">
        <v>41</v>
      </c>
      <c r="B60" s="3"/>
      <c r="C60" s="3"/>
      <c r="D60" s="3"/>
      <c r="E60" s="2">
        <f t="shared" ref="E60:E64" si="2">SUM(B60:D60)</f>
        <v>0</v>
      </c>
    </row>
    <row r="61" spans="1:5" x14ac:dyDescent="0.25">
      <c r="A61" s="2" t="s">
        <v>7</v>
      </c>
      <c r="B61" s="3">
        <v>15</v>
      </c>
      <c r="C61" s="3">
        <v>26</v>
      </c>
      <c r="D61" s="3">
        <v>16</v>
      </c>
      <c r="E61" s="2">
        <f t="shared" si="2"/>
        <v>57</v>
      </c>
    </row>
    <row r="62" spans="1:5" x14ac:dyDescent="0.25">
      <c r="A62" s="2" t="s">
        <v>42</v>
      </c>
      <c r="B62" s="3">
        <f>78+1</f>
        <v>79</v>
      </c>
      <c r="C62" s="3">
        <f>88+2</f>
        <v>90</v>
      </c>
      <c r="D62" s="3">
        <f>95+9</f>
        <v>104</v>
      </c>
      <c r="E62" s="2">
        <f t="shared" si="2"/>
        <v>273</v>
      </c>
    </row>
    <row r="63" spans="1:5" x14ac:dyDescent="0.25">
      <c r="A63" s="2" t="s">
        <v>55</v>
      </c>
      <c r="B63" s="3">
        <v>1</v>
      </c>
      <c r="C63" s="3">
        <v>0</v>
      </c>
      <c r="D63" s="3">
        <v>0</v>
      </c>
      <c r="E63" s="2">
        <f t="shared" si="2"/>
        <v>1</v>
      </c>
    </row>
    <row r="64" spans="1:5" x14ac:dyDescent="0.25">
      <c r="A64" s="2"/>
      <c r="B64" s="3"/>
      <c r="C64" s="3"/>
      <c r="D64" s="3"/>
      <c r="E64" s="2">
        <f t="shared" si="2"/>
        <v>0</v>
      </c>
    </row>
    <row r="65" spans="1:5" x14ac:dyDescent="0.25">
      <c r="A65" s="4" t="s">
        <v>20</v>
      </c>
      <c r="B65" s="3"/>
      <c r="C65" s="3"/>
      <c r="D65" s="3"/>
      <c r="E65" s="2">
        <f t="shared" si="0"/>
        <v>0</v>
      </c>
    </row>
    <row r="66" spans="1:5" x14ac:dyDescent="0.25">
      <c r="A66" s="4" t="s">
        <v>23</v>
      </c>
      <c r="B66" s="3"/>
      <c r="C66" s="3"/>
      <c r="D66" s="3"/>
      <c r="E66" s="2">
        <f t="shared" si="0"/>
        <v>0</v>
      </c>
    </row>
    <row r="67" spans="1:5" x14ac:dyDescent="0.25">
      <c r="A67" s="2" t="s">
        <v>7</v>
      </c>
      <c r="B67" s="3">
        <v>17</v>
      </c>
      <c r="C67" s="3">
        <v>19</v>
      </c>
      <c r="D67" s="3">
        <v>14</v>
      </c>
      <c r="E67" s="2">
        <f t="shared" si="0"/>
        <v>50</v>
      </c>
    </row>
    <row r="68" spans="1:5" x14ac:dyDescent="0.25">
      <c r="A68" s="2" t="s">
        <v>43</v>
      </c>
      <c r="B68" s="3">
        <f>70+1</f>
        <v>71</v>
      </c>
      <c r="C68" s="3">
        <f>93+1</f>
        <v>94</v>
      </c>
      <c r="D68" s="3">
        <f>96+9</f>
        <v>105</v>
      </c>
      <c r="E68" s="2">
        <f t="shared" ref="E68:E98" si="3">SUM(B68:D68)</f>
        <v>270</v>
      </c>
    </row>
    <row r="69" spans="1:5" x14ac:dyDescent="0.25">
      <c r="A69" s="2" t="s">
        <v>56</v>
      </c>
      <c r="B69" s="3">
        <v>1</v>
      </c>
      <c r="C69" s="10">
        <v>0</v>
      </c>
      <c r="D69" s="3">
        <v>0</v>
      </c>
      <c r="E69" s="2">
        <f t="shared" si="3"/>
        <v>1</v>
      </c>
    </row>
    <row r="70" spans="1:5" x14ac:dyDescent="0.25">
      <c r="A70" s="2" t="s">
        <v>54</v>
      </c>
      <c r="B70" s="3">
        <v>3</v>
      </c>
      <c r="C70" s="10"/>
      <c r="D70" s="3">
        <v>1</v>
      </c>
      <c r="E70" s="2">
        <f t="shared" si="3"/>
        <v>4</v>
      </c>
    </row>
    <row r="71" spans="1:5" x14ac:dyDescent="0.25">
      <c r="A71" s="2" t="s">
        <v>57</v>
      </c>
      <c r="B71" s="3">
        <v>1</v>
      </c>
      <c r="C71" s="10"/>
      <c r="D71" s="10"/>
      <c r="E71" s="2">
        <f t="shared" si="3"/>
        <v>1</v>
      </c>
    </row>
    <row r="72" spans="1:5" x14ac:dyDescent="0.25">
      <c r="A72" s="2"/>
      <c r="B72" s="3"/>
      <c r="C72" s="3"/>
      <c r="D72" s="3"/>
      <c r="E72" s="2">
        <f t="shared" si="3"/>
        <v>0</v>
      </c>
    </row>
    <row r="73" spans="1:5" x14ac:dyDescent="0.25">
      <c r="A73" s="4" t="s">
        <v>21</v>
      </c>
      <c r="B73" s="3"/>
      <c r="C73" s="3"/>
      <c r="D73" s="3"/>
      <c r="E73" s="2">
        <f t="shared" si="3"/>
        <v>0</v>
      </c>
    </row>
    <row r="74" spans="1:5" x14ac:dyDescent="0.25">
      <c r="A74" s="4" t="s">
        <v>44</v>
      </c>
      <c r="B74" s="3"/>
      <c r="C74" s="3"/>
      <c r="D74" s="3"/>
      <c r="E74" s="2">
        <f t="shared" si="3"/>
        <v>0</v>
      </c>
    </row>
    <row r="75" spans="1:5" x14ac:dyDescent="0.25">
      <c r="A75" s="2" t="s">
        <v>7</v>
      </c>
      <c r="B75" s="3">
        <v>120</v>
      </c>
      <c r="C75" s="3">
        <v>155</v>
      </c>
      <c r="D75" s="3">
        <v>134</v>
      </c>
      <c r="E75" s="2">
        <f t="shared" si="3"/>
        <v>409</v>
      </c>
    </row>
    <row r="76" spans="1:5" x14ac:dyDescent="0.25">
      <c r="A76" s="2" t="s">
        <v>45</v>
      </c>
      <c r="B76" s="3">
        <f>74+1</f>
        <v>75</v>
      </c>
      <c r="C76" s="3">
        <v>90</v>
      </c>
      <c r="D76" s="3">
        <f>97+9</f>
        <v>106</v>
      </c>
      <c r="E76" s="2">
        <f t="shared" si="3"/>
        <v>271</v>
      </c>
    </row>
    <row r="77" spans="1:5" x14ac:dyDescent="0.25">
      <c r="A77" s="2" t="s">
        <v>46</v>
      </c>
      <c r="B77" s="3">
        <f>75+2</f>
        <v>77</v>
      </c>
      <c r="C77" s="3">
        <v>81</v>
      </c>
      <c r="D77" s="3">
        <f>91+9</f>
        <v>100</v>
      </c>
      <c r="E77" s="2">
        <f t="shared" si="3"/>
        <v>258</v>
      </c>
    </row>
    <row r="78" spans="1:5" x14ac:dyDescent="0.25">
      <c r="A78" s="2" t="s">
        <v>66</v>
      </c>
      <c r="B78" s="3">
        <v>13</v>
      </c>
      <c r="C78" s="3">
        <v>16</v>
      </c>
      <c r="D78" s="10"/>
      <c r="E78" s="2">
        <f t="shared" si="3"/>
        <v>29</v>
      </c>
    </row>
    <row r="79" spans="1:5" x14ac:dyDescent="0.25">
      <c r="A79" s="2" t="s">
        <v>67</v>
      </c>
      <c r="B79" s="3">
        <v>1</v>
      </c>
      <c r="C79" s="10"/>
      <c r="D79" s="10"/>
      <c r="E79" s="2">
        <f t="shared" si="3"/>
        <v>1</v>
      </c>
    </row>
    <row r="80" spans="1:5" x14ac:dyDescent="0.25">
      <c r="A80" s="2" t="s">
        <v>68</v>
      </c>
      <c r="B80" s="10"/>
      <c r="C80" s="3">
        <v>13</v>
      </c>
      <c r="D80" s="10"/>
      <c r="E80" s="2">
        <f t="shared" si="3"/>
        <v>13</v>
      </c>
    </row>
    <row r="81" spans="1:5" x14ac:dyDescent="0.25">
      <c r="A81" s="2" t="s">
        <v>69</v>
      </c>
      <c r="B81" s="10"/>
      <c r="C81" s="3">
        <v>1</v>
      </c>
      <c r="D81" s="10"/>
      <c r="E81" s="2">
        <f t="shared" si="3"/>
        <v>1</v>
      </c>
    </row>
    <row r="82" spans="1:5" x14ac:dyDescent="0.25">
      <c r="A82" s="2" t="s">
        <v>70</v>
      </c>
      <c r="B82" s="10"/>
      <c r="C82" s="3">
        <v>1</v>
      </c>
      <c r="D82" s="10"/>
      <c r="E82" s="2">
        <f t="shared" si="3"/>
        <v>1</v>
      </c>
    </row>
    <row r="83" spans="1:5" x14ac:dyDescent="0.25">
      <c r="A83" s="2" t="s">
        <v>71</v>
      </c>
      <c r="B83" s="10"/>
      <c r="C83" s="3">
        <v>1</v>
      </c>
      <c r="D83" s="10"/>
      <c r="E83" s="2">
        <f t="shared" si="3"/>
        <v>1</v>
      </c>
    </row>
    <row r="84" spans="1:5" x14ac:dyDescent="0.25">
      <c r="A84" s="2" t="s">
        <v>72</v>
      </c>
      <c r="B84" s="10"/>
      <c r="C84" s="10"/>
      <c r="D84" s="3">
        <v>8</v>
      </c>
      <c r="E84" s="2">
        <f t="shared" si="3"/>
        <v>8</v>
      </c>
    </row>
    <row r="85" spans="1:5" x14ac:dyDescent="0.25">
      <c r="A85" s="2" t="s">
        <v>65</v>
      </c>
      <c r="B85" s="10"/>
      <c r="C85" s="10"/>
      <c r="D85" s="3">
        <v>1</v>
      </c>
      <c r="E85" s="2">
        <f t="shared" si="3"/>
        <v>1</v>
      </c>
    </row>
    <row r="86" spans="1:5" x14ac:dyDescent="0.25">
      <c r="A86" s="2" t="s">
        <v>73</v>
      </c>
      <c r="B86" s="10"/>
      <c r="C86" s="10"/>
      <c r="D86" s="3">
        <v>1</v>
      </c>
      <c r="E86" s="2">
        <f t="shared" si="3"/>
        <v>1</v>
      </c>
    </row>
    <row r="87" spans="1:5" x14ac:dyDescent="0.25">
      <c r="A87" s="2"/>
      <c r="B87" s="3"/>
      <c r="C87" s="3"/>
      <c r="D87" s="3"/>
      <c r="E87" s="2">
        <f t="shared" si="3"/>
        <v>0</v>
      </c>
    </row>
    <row r="88" spans="1:5" x14ac:dyDescent="0.25">
      <c r="A88" s="4" t="s">
        <v>22</v>
      </c>
      <c r="B88" s="3"/>
      <c r="C88" s="3"/>
      <c r="D88" s="3"/>
      <c r="E88" s="2">
        <f t="shared" si="3"/>
        <v>0</v>
      </c>
    </row>
    <row r="89" spans="1:5" x14ac:dyDescent="0.25">
      <c r="A89" s="4" t="s">
        <v>18</v>
      </c>
      <c r="B89" s="3"/>
      <c r="C89" s="3"/>
      <c r="D89" s="3"/>
      <c r="E89" s="2">
        <f t="shared" si="3"/>
        <v>0</v>
      </c>
    </row>
    <row r="90" spans="1:5" x14ac:dyDescent="0.25">
      <c r="A90" s="2" t="s">
        <v>7</v>
      </c>
      <c r="B90" s="3">
        <v>36</v>
      </c>
      <c r="C90" s="3">
        <v>57</v>
      </c>
      <c r="D90" s="3">
        <v>33</v>
      </c>
      <c r="E90" s="2">
        <f t="shared" si="3"/>
        <v>126</v>
      </c>
    </row>
    <row r="91" spans="1:5" x14ac:dyDescent="0.25">
      <c r="A91" s="2" t="s">
        <v>47</v>
      </c>
      <c r="B91" s="3">
        <f>76+2</f>
        <v>78</v>
      </c>
      <c r="C91" s="3">
        <v>85</v>
      </c>
      <c r="D91" s="3">
        <f>96+9</f>
        <v>105</v>
      </c>
      <c r="E91" s="2">
        <f t="shared" si="3"/>
        <v>268</v>
      </c>
    </row>
    <row r="92" spans="1:5" x14ac:dyDescent="0.25">
      <c r="A92" s="2" t="s">
        <v>48</v>
      </c>
      <c r="B92" s="3">
        <f>77+2</f>
        <v>79</v>
      </c>
      <c r="C92" s="3">
        <v>86</v>
      </c>
      <c r="D92" s="3">
        <f>93+9</f>
        <v>102</v>
      </c>
      <c r="E92" s="2">
        <f t="shared" si="3"/>
        <v>267</v>
      </c>
    </row>
    <row r="93" spans="1:5" x14ac:dyDescent="0.25">
      <c r="A93" s="2" t="s">
        <v>8</v>
      </c>
      <c r="B93" s="3">
        <v>0</v>
      </c>
      <c r="C93" s="3">
        <v>0</v>
      </c>
      <c r="D93" s="3">
        <v>0</v>
      </c>
      <c r="E93" s="2">
        <f t="shared" si="3"/>
        <v>0</v>
      </c>
    </row>
    <row r="94" spans="1:5" x14ac:dyDescent="0.25">
      <c r="A94" s="2"/>
      <c r="B94" s="3"/>
      <c r="C94" s="3"/>
      <c r="D94" s="3"/>
      <c r="E94" s="2">
        <f t="shared" si="3"/>
        <v>0</v>
      </c>
    </row>
    <row r="95" spans="1:5" x14ac:dyDescent="0.25">
      <c r="A95" s="4" t="s">
        <v>51</v>
      </c>
      <c r="B95" s="3"/>
      <c r="C95" s="3"/>
      <c r="D95" s="3"/>
      <c r="E95" s="2">
        <f t="shared" si="3"/>
        <v>0</v>
      </c>
    </row>
    <row r="96" spans="1:5" x14ac:dyDescent="0.25">
      <c r="A96" s="2" t="s">
        <v>52</v>
      </c>
      <c r="B96" s="3">
        <f>81+2</f>
        <v>83</v>
      </c>
      <c r="C96" s="3">
        <f>93+1</f>
        <v>94</v>
      </c>
      <c r="D96" s="3">
        <f>88+8</f>
        <v>96</v>
      </c>
      <c r="E96" s="2">
        <f t="shared" si="3"/>
        <v>273</v>
      </c>
    </row>
    <row r="97" spans="1:5" x14ac:dyDescent="0.25">
      <c r="A97" s="2" t="s">
        <v>53</v>
      </c>
      <c r="B97" s="3">
        <f>12+1</f>
        <v>13</v>
      </c>
      <c r="C97" s="3">
        <v>18</v>
      </c>
      <c r="D97" s="3">
        <f>17+1</f>
        <v>18</v>
      </c>
      <c r="E97" s="2">
        <f t="shared" si="3"/>
        <v>49</v>
      </c>
    </row>
    <row r="98" spans="1:5" x14ac:dyDescent="0.25">
      <c r="A98" s="2" t="s">
        <v>7</v>
      </c>
      <c r="B98" s="3">
        <v>2</v>
      </c>
      <c r="C98" s="3">
        <v>3</v>
      </c>
      <c r="D98" s="3">
        <f>6+1</f>
        <v>7</v>
      </c>
      <c r="E98" s="2">
        <f t="shared" si="3"/>
        <v>12</v>
      </c>
    </row>
    <row r="99" spans="1:5" x14ac:dyDescent="0.25">
      <c r="A99" s="2"/>
      <c r="B99" s="3"/>
      <c r="C99" s="3"/>
      <c r="D99" s="3"/>
      <c r="E99" s="2"/>
    </row>
    <row r="100" spans="1:5" x14ac:dyDescent="0.25">
      <c r="A100" s="2"/>
      <c r="B100" s="3"/>
      <c r="C100" s="3"/>
      <c r="D100" s="3"/>
      <c r="E100" s="2"/>
    </row>
    <row r="101" spans="1:5" x14ac:dyDescent="0.25">
      <c r="A101" s="4" t="s">
        <v>24</v>
      </c>
      <c r="B101" s="7">
        <f>95+3</f>
        <v>98</v>
      </c>
      <c r="C101" s="7">
        <f>114+2</f>
        <v>116</v>
      </c>
      <c r="D101" s="7">
        <f>111+10</f>
        <v>121</v>
      </c>
      <c r="E101" s="7">
        <f>SUM(B101+C101+D101)</f>
        <v>335</v>
      </c>
    </row>
    <row r="102" spans="1:5" x14ac:dyDescent="0.25">
      <c r="A102" s="4" t="s">
        <v>25</v>
      </c>
      <c r="B102" s="7">
        <v>2502</v>
      </c>
      <c r="C102" s="7">
        <v>2540</v>
      </c>
      <c r="D102" s="7">
        <v>2396</v>
      </c>
      <c r="E102" s="7">
        <v>7438</v>
      </c>
    </row>
    <row r="103" spans="1:5" x14ac:dyDescent="0.25">
      <c r="A103" s="4" t="s">
        <v>26</v>
      </c>
      <c r="B103" s="8">
        <f>B101/B102</f>
        <v>3.9168665067945641E-2</v>
      </c>
      <c r="C103" s="8">
        <f t="shared" ref="C103:D103" si="4">C101/C102</f>
        <v>4.5669291338582677E-2</v>
      </c>
      <c r="D103" s="8">
        <f t="shared" si="4"/>
        <v>5.0500834724540901E-2</v>
      </c>
      <c r="E103" s="8">
        <f>E101/E102</f>
        <v>4.5038988975531054E-2</v>
      </c>
    </row>
    <row r="104" spans="1:5" x14ac:dyDescent="0.25">
      <c r="A104" s="2"/>
      <c r="B104" s="2"/>
      <c r="C104" s="2"/>
      <c r="D104" s="2"/>
      <c r="E104" s="2"/>
    </row>
    <row r="105" spans="1:5" ht="90" customHeight="1" x14ac:dyDescent="0.25">
      <c r="A105" s="18" t="s">
        <v>74</v>
      </c>
      <c r="B105" s="18"/>
      <c r="C105" s="18"/>
      <c r="D105" s="18"/>
      <c r="E105" s="18"/>
    </row>
  </sheetData>
  <mergeCells count="3">
    <mergeCell ref="A1:E1"/>
    <mergeCell ref="A2:E2"/>
    <mergeCell ref="A105:E105"/>
  </mergeCells>
  <pageMargins left="0.7" right="0.7" top="0.75" bottom="0.75" header="0.3" footer="0.3"/>
  <pageSetup paperSize="17"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O'Connell</dc:creator>
  <cp:lastModifiedBy>Sheila O'Connell</cp:lastModifiedBy>
  <cp:lastPrinted>2024-04-09T18:49:59Z</cp:lastPrinted>
  <dcterms:created xsi:type="dcterms:W3CDTF">2023-10-12T13:14:49Z</dcterms:created>
  <dcterms:modified xsi:type="dcterms:W3CDTF">2024-04-11T14:16:07Z</dcterms:modified>
</cp:coreProperties>
</file>